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Урицкого 14" sheetId="1" r:id="rId1"/>
    <sheet name="Коммунистическая" sheetId="3" r:id="rId2"/>
  </sheets>
  <calcPr calcId="152511" refMode="R1C1"/>
</workbook>
</file>

<file path=xl/calcChain.xml><?xml version="1.0" encoding="utf-8"?>
<calcChain xmlns="http://schemas.openxmlformats.org/spreadsheetml/2006/main">
  <c r="E82" i="1" l="1"/>
  <c r="E81" i="3"/>
  <c r="E81" i="1"/>
  <c r="E64" i="1" l="1"/>
  <c r="E82" i="3"/>
  <c r="E80" i="3" s="1"/>
  <c r="E53" i="1"/>
  <c r="E48" i="1"/>
  <c r="E43" i="1"/>
  <c r="E37" i="1"/>
  <c r="E26" i="1"/>
  <c r="F22" i="1"/>
  <c r="F53" i="1" s="1"/>
  <c r="E71" i="3"/>
  <c r="E66" i="3"/>
  <c r="E65" i="3" s="1"/>
  <c r="E53" i="3"/>
  <c r="E48" i="3"/>
  <c r="E43" i="3"/>
  <c r="E37" i="3"/>
  <c r="E26" i="3"/>
  <c r="E51" i="3"/>
  <c r="E54" i="3" s="1"/>
  <c r="E46" i="3"/>
  <c r="E41" i="3"/>
  <c r="E44" i="3" s="1"/>
  <c r="E35" i="3"/>
  <c r="E24" i="3"/>
  <c r="E90" i="3"/>
  <c r="E92" i="3" s="1"/>
  <c r="E83" i="3"/>
  <c r="E78" i="3"/>
  <c r="E76" i="3"/>
  <c r="E68" i="3"/>
  <c r="E62" i="3"/>
  <c r="E49" i="3"/>
  <c r="E90" i="1"/>
  <c r="E71" i="1"/>
  <c r="E51" i="1"/>
  <c r="E46" i="1"/>
  <c r="E41" i="1"/>
  <c r="E35" i="1"/>
  <c r="E24" i="1"/>
  <c r="E80" i="1"/>
  <c r="E38" i="3" l="1"/>
  <c r="F37" i="1"/>
  <c r="F48" i="1"/>
  <c r="F26" i="1"/>
  <c r="F43" i="1"/>
  <c r="E75" i="3"/>
  <c r="E61" i="3"/>
  <c r="E27" i="3"/>
  <c r="E74" i="1" l="1"/>
  <c r="E68" i="1" s="1"/>
  <c r="E66" i="1"/>
  <c r="E36" i="1"/>
  <c r="E92" i="1"/>
  <c r="E83" i="1" l="1"/>
  <c r="E78" i="1"/>
  <c r="E65" i="1"/>
  <c r="E27" i="1"/>
  <c r="E76" i="1"/>
  <c r="E62" i="1"/>
  <c r="E54" i="1"/>
  <c r="E49" i="1"/>
  <c r="E44" i="1"/>
  <c r="E38" i="1"/>
  <c r="E75" i="1" l="1"/>
  <c r="E61" i="1"/>
</calcChain>
</file>

<file path=xl/sharedStrings.xml><?xml version="1.0" encoding="utf-8"?>
<sst xmlns="http://schemas.openxmlformats.org/spreadsheetml/2006/main" count="302" uniqueCount="111">
  <si>
    <t>ОТЧЕТ</t>
  </si>
  <si>
    <t>многоквартирного дома по адресу:</t>
  </si>
  <si>
    <t xml:space="preserve"> </t>
  </si>
  <si>
    <t xml:space="preserve">выполненым услугам/работам по управлению, содержанию и ремонту общего имущества и </t>
  </si>
  <si>
    <t>доставленным коммунальным и иным услугам</t>
  </si>
  <si>
    <t>1. Технические характеристики дома:</t>
  </si>
  <si>
    <t>Общая площадь жилых помещений без учета балконов и лоджий</t>
  </si>
  <si>
    <t>S асф-та 1 кл.</t>
  </si>
  <si>
    <t>Количество подъездов</t>
  </si>
  <si>
    <t>S асф-та 2 кл.</t>
  </si>
  <si>
    <t>Количество этажей</t>
  </si>
  <si>
    <t>S асф-та 3 кл.</t>
  </si>
  <si>
    <t>Количество лифтов</t>
  </si>
  <si>
    <t>S асф-та 4 кл.</t>
  </si>
  <si>
    <t>Количество квартир</t>
  </si>
  <si>
    <t>S газона</t>
  </si>
  <si>
    <t>2. Сведения о начислениях,поступлениях и задолжности за жилищные услуги</t>
  </si>
  <si>
    <t>№ п/п</t>
  </si>
  <si>
    <t>Наименование показателя</t>
  </si>
  <si>
    <t>Количест- венный показатель</t>
  </si>
  <si>
    <t>Стоимостный показатель (руб./ед.изм.)</t>
  </si>
  <si>
    <t>Сумма              (руб.)</t>
  </si>
  <si>
    <t>1.</t>
  </si>
  <si>
    <t>2.</t>
  </si>
  <si>
    <t>3.</t>
  </si>
  <si>
    <t>4.</t>
  </si>
  <si>
    <t>3. Сведения о начислениях,поступлениях и задолжности за коммунальные услуги (КУ)</t>
  </si>
  <si>
    <t>Холодное водоснабжение</t>
  </si>
  <si>
    <t>Водоотведение</t>
  </si>
  <si>
    <t>Тепловая энергия</t>
  </si>
  <si>
    <t>Электроэнергия на ОДН</t>
  </si>
  <si>
    <t>РАСХОДЫ</t>
  </si>
  <si>
    <t>Расходы на содержание домохозяйства</t>
  </si>
  <si>
    <t>1.1</t>
  </si>
  <si>
    <t>Расходы эксплуатационных организаций по содержанию и ремонту жилого фонда</t>
  </si>
  <si>
    <t>1.1.1</t>
  </si>
  <si>
    <t>Расходы на санитарное содержание</t>
  </si>
  <si>
    <t>1.1.2</t>
  </si>
  <si>
    <t>Расходы на техническое обслуживание</t>
  </si>
  <si>
    <t>1.2</t>
  </si>
  <si>
    <t>1.2.1</t>
  </si>
  <si>
    <t>Прочие расходы по эксплуатации и содержанию жилого фонда</t>
  </si>
  <si>
    <t>Аварийно-техническое обслуживание</t>
  </si>
  <si>
    <t>Дератизация и дезинсекция</t>
  </si>
  <si>
    <t>Техническое обслуживание вентканалов и дымоходов</t>
  </si>
  <si>
    <t>Страхование лифтов</t>
  </si>
  <si>
    <t>Прочие расходы</t>
  </si>
  <si>
    <t>3.1</t>
  </si>
  <si>
    <t>Расходы по услугам банка</t>
  </si>
  <si>
    <t>Услуги банка</t>
  </si>
  <si>
    <t>3.2</t>
  </si>
  <si>
    <t>Расходы на управление</t>
  </si>
  <si>
    <t>3.2.1</t>
  </si>
  <si>
    <t>Расходы по оплате услуг специалистов, налоги и сборы</t>
  </si>
  <si>
    <t>3.2.2</t>
  </si>
  <si>
    <t>ВСЕГО РАСХОДОВ С УЧЕТОМ НДС</t>
  </si>
  <si>
    <t>ВСЕГО ДОХОДОВ</t>
  </si>
  <si>
    <t>ДОХОДЫ</t>
  </si>
  <si>
    <t>Начислено жителям за содержание и ремонт общего имущества МКД</t>
  </si>
  <si>
    <t>Оплата услуг по обеспечению доступа к оборудованию МКД</t>
  </si>
  <si>
    <t>Директор</t>
  </si>
  <si>
    <t xml:space="preserve">                                                                    М.П.</t>
  </si>
  <si>
    <t>(содержание и ремонт общего имущества МКД) с 01 марта 2020 г. по 31 декабря 2020 г.</t>
  </si>
  <si>
    <t>ТО систем пожарной сигнализации</t>
  </si>
  <si>
    <t>Техническое обслуживание лифтов и систем диспетчерского контроля</t>
  </si>
  <si>
    <t>Техническое освидетельствование лифтов</t>
  </si>
  <si>
    <t>Текущий ремонт</t>
  </si>
  <si>
    <t>Расходы по техническому обслуживанию и текущему ремонту жилищного фонда</t>
  </si>
  <si>
    <t>Информационные услуги, интернет, обслуживание сайта, программные продукты, обслуживание компьютерных программ, аренда офиса, канцелярия, услуги связи, юрид.услуги.</t>
  </si>
  <si>
    <t>3.3</t>
  </si>
  <si>
    <t>3.4</t>
  </si>
  <si>
    <t>услуги ООО"МособлЕИРЦ"</t>
  </si>
  <si>
    <t>Расходы по оплате услуг Совета дома</t>
  </si>
  <si>
    <t>услуги  Совета дома</t>
  </si>
  <si>
    <t>1.2.2</t>
  </si>
  <si>
    <t>2.3.</t>
  </si>
  <si>
    <t>2.4.</t>
  </si>
  <si>
    <t>2.5.</t>
  </si>
  <si>
    <t>2.6.</t>
  </si>
  <si>
    <t>2.1.</t>
  </si>
  <si>
    <t>2.2.</t>
  </si>
  <si>
    <t>Расходы по услугам ООО"МособлЕИРЦ"</t>
  </si>
  <si>
    <t>Управляющей компании ООО  "ВИРА СЕРВИС" перед собственниками</t>
  </si>
  <si>
    <t>Адрес МКД: Люберцы, Урицкого, 14</t>
  </si>
  <si>
    <t>Долг жителей перед УК по оплате за содержание и ремонт общего имущества МКД на 01.03.2020 г.</t>
  </si>
  <si>
    <t>за период 01 января 2020 г. по 31 декабря 2020 г.</t>
  </si>
  <si>
    <t>Начисления жителям за содержание и ремонт общего имущества МКД за период 01.01.2020 г. по 31.12.2020 г.</t>
  </si>
  <si>
    <t>Оплачено жителями за содержание и ремонт общего имущества МКД за период              01.01.2020 г. по 31.12.2020 г.</t>
  </si>
  <si>
    <t>с 01 января 2020 г. по 31 декабря 2020 г.</t>
  </si>
  <si>
    <t>Долг жителей перед УК по оплате КУ -  за холодное водоснабжение на 01.01.2020 г.</t>
  </si>
  <si>
    <t>Начисления жителям за КУ -  холодное водоснабжение за период 01.01.2020 г. по 31.12.2020 г.</t>
  </si>
  <si>
    <t>Оплачено жителями за КУ - холодное водоснабжение за период 01.01.2020 г. по 31.12.2020 г.</t>
  </si>
  <si>
    <t>Долг жителей перед УК по оплате КУ - за холодное водоснабжение на 31.12.2020 г.</t>
  </si>
  <si>
    <t>Начисления жителям за КУ -  водоотведение за период 01.01.2020 г. по 31.12.2020 г.</t>
  </si>
  <si>
    <t>Оплачено жителями за КУ - водоотведениеза период 01.01.2020 г. по 31.12.2020 г.</t>
  </si>
  <si>
    <t>Долг жителей перед УК по оплате КУ - водоотведение на 01.01.2020 г.</t>
  </si>
  <si>
    <t>Долг жителей перед УК по оплате КУ - водоотведение на 31.12.2020 г.</t>
  </si>
  <si>
    <t>Долг жителей перед УК по оплате КУ - тепловая энергия на 01.01.2020 г.</t>
  </si>
  <si>
    <t>Начисления жителям за КУ - тепловая энергия за период 01.01.2020 г. по 31.12.2020 г.</t>
  </si>
  <si>
    <t>Оплачено жителями за КУ - тепловая энергия за период 01.01.2020 г. по 31.12.2020 г.</t>
  </si>
  <si>
    <t>Долг жителей перед УК по оплате КУ - тепловая энергия на 31.12.2020 г.</t>
  </si>
  <si>
    <t>Долг жителей перед УК по оплате КУ - электроэнергия на ОДН на 01.01.2020 г.</t>
  </si>
  <si>
    <t>Начисления жителям за КУ -электроэнергия на ОДН за период 01.01.2020 г. по 31.12.2020 г.</t>
  </si>
  <si>
    <t>Оплачено жителями за КУ - электроэнергия на ОДН за период 01.01.2020 г. по 31.12.2020 г.</t>
  </si>
  <si>
    <t>Долг жителей перед УК по оплате КУ - электроэнергия на ОДН на 31.12.2020 г.</t>
  </si>
  <si>
    <t>4. РАСХОДЫ И ДОХОДЫ ЗА ПЕРИОД С 01.01.2020 г. по 31.12.2020 г.</t>
  </si>
  <si>
    <t>ООО "ВИРА СЕРВИС"                       ___________________________  Ф.И.О.</t>
  </si>
  <si>
    <t>Долг жителей перед УК по оплате за содержание и ремонт общего имущества МКД на 31.12.2020 г.</t>
  </si>
  <si>
    <t>Адрес МКД: Люберцы, Коммунистическая, 5/20</t>
  </si>
  <si>
    <t>Адрес МКД: ул. Урицкого, д.14                                                                                                  19636,6,кв.м.</t>
  </si>
  <si>
    <t>Адрес МКД: ул. Коммунистическая, 5/20                                                                                               4169,7кв.м.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</si>
</sst>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/>
    <xf numFmtId="0" fontId="0" fillId="0" borderId="0" xfId="0" applyFont="1" applyAlignment="1"/>
    <xf numFmtId="4" fontId="3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right"/>
    </xf>
    <xf numFmtId="0" fontId="6" fillId="0" borderId="0" xfId="0" applyFont="1" applyAlignment="1"/>
    <xf numFmtId="0" fontId="2" fillId="0" borderId="0" xfId="0" applyFont="1" applyAlignment="1"/>
    <xf numFmtId="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4" fontId="10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vertical="center"/>
    </xf>
    <xf numFmtId="1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/>
    <xf numFmtId="0" fontId="6" fillId="0" borderId="1" xfId="0" applyFont="1" applyBorder="1" applyAlignment="1"/>
    <xf numFmtId="0" fontId="6" fillId="0" borderId="5" xfId="0" applyFont="1" applyBorder="1" applyAlignment="1"/>
    <xf numFmtId="4" fontId="10" fillId="0" borderId="1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/>
    <xf numFmtId="0" fontId="0" fillId="0" borderId="5" xfId="0" applyFont="1" applyFill="1" applyBorder="1" applyAlignment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/>
    <xf numFmtId="4" fontId="1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5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8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15" fillId="0" borderId="7" xfId="0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8" fillId="0" borderId="0" xfId="0" applyFont="1" applyAlignment="1"/>
    <xf numFmtId="4" fontId="18" fillId="0" borderId="0" xfId="0" applyNumberFormat="1" applyFont="1" applyAlignme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18" fillId="0" borderId="0" xfId="0" applyFont="1" applyFill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Alignment="1"/>
    <xf numFmtId="4" fontId="21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38" workbookViewId="0">
      <selection activeCell="B104" sqref="B104"/>
    </sheetView>
  </sheetViews>
  <sheetFormatPr defaultColWidth="8.85546875" defaultRowHeight="15" x14ac:dyDescent="0.25"/>
  <cols>
    <col min="1" max="1" width="8.5703125" style="1" customWidth="1"/>
    <col min="2" max="2" width="85" style="1" customWidth="1"/>
    <col min="3" max="3" width="9.85546875" style="1" hidden="1" customWidth="1"/>
    <col min="4" max="4" width="13.85546875" style="1" hidden="1" customWidth="1"/>
    <col min="5" max="5" width="18.42578125" style="3" customWidth="1"/>
    <col min="6" max="6" width="15.85546875" style="104" customWidth="1"/>
    <col min="7" max="16384" width="8.85546875" style="1"/>
  </cols>
  <sheetData>
    <row r="1" spans="1:5" x14ac:dyDescent="0.25">
      <c r="A1" s="109" t="s">
        <v>0</v>
      </c>
      <c r="B1" s="109"/>
      <c r="C1" s="109"/>
      <c r="D1" s="109"/>
      <c r="E1" s="109"/>
    </row>
    <row r="2" spans="1:5" x14ac:dyDescent="0.25">
      <c r="A2" s="110" t="s">
        <v>82</v>
      </c>
      <c r="B2" s="110"/>
      <c r="C2" s="110"/>
      <c r="D2" s="110"/>
      <c r="E2" s="110"/>
    </row>
    <row r="3" spans="1:5" x14ac:dyDescent="0.25">
      <c r="A3" s="110" t="s">
        <v>1</v>
      </c>
      <c r="B3" s="110"/>
      <c r="C3" s="110"/>
      <c r="D3" s="110"/>
      <c r="E3" s="110"/>
    </row>
    <row r="4" spans="1:5" x14ac:dyDescent="0.25">
      <c r="A4" s="111" t="s">
        <v>83</v>
      </c>
      <c r="B4" s="111"/>
      <c r="C4" s="111"/>
      <c r="D4" s="111"/>
      <c r="E4" s="111"/>
    </row>
    <row r="5" spans="1:5" x14ac:dyDescent="0.25">
      <c r="A5" s="2" t="s">
        <v>2</v>
      </c>
      <c r="B5" s="2"/>
    </row>
    <row r="6" spans="1:5" x14ac:dyDescent="0.25">
      <c r="A6" s="101" t="s">
        <v>3</v>
      </c>
      <c r="B6" s="102"/>
      <c r="C6" s="102"/>
      <c r="D6" s="102"/>
      <c r="E6" s="102"/>
    </row>
    <row r="7" spans="1:5" x14ac:dyDescent="0.25">
      <c r="B7" s="4" t="s">
        <v>4</v>
      </c>
    </row>
    <row r="8" spans="1:5" x14ac:dyDescent="0.25">
      <c r="B8" s="4"/>
    </row>
    <row r="9" spans="1:5" x14ac:dyDescent="0.25">
      <c r="B9" s="85" t="s">
        <v>85</v>
      </c>
    </row>
    <row r="10" spans="1:5" x14ac:dyDescent="0.25">
      <c r="B10" s="5"/>
    </row>
    <row r="11" spans="1:5" x14ac:dyDescent="0.25">
      <c r="B11" s="6" t="s">
        <v>5</v>
      </c>
    </row>
    <row r="12" spans="1:5" x14ac:dyDescent="0.25">
      <c r="B12" s="4"/>
    </row>
    <row r="13" spans="1:5" x14ac:dyDescent="0.25">
      <c r="B13" s="7" t="s">
        <v>6</v>
      </c>
      <c r="C13" s="8">
        <v>33</v>
      </c>
      <c r="D13" s="9" t="s">
        <v>7</v>
      </c>
      <c r="E13" s="88">
        <v>23561.3</v>
      </c>
    </row>
    <row r="14" spans="1:5" x14ac:dyDescent="0.25">
      <c r="B14" s="7" t="s">
        <v>8</v>
      </c>
      <c r="C14" s="8">
        <v>1</v>
      </c>
      <c r="D14" s="10" t="s">
        <v>9</v>
      </c>
      <c r="E14" s="88">
        <v>5</v>
      </c>
    </row>
    <row r="15" spans="1:5" ht="15" customHeight="1" x14ac:dyDescent="0.25">
      <c r="B15" s="7" t="s">
        <v>10</v>
      </c>
      <c r="C15" s="8">
        <v>16</v>
      </c>
      <c r="D15" s="10" t="s">
        <v>11</v>
      </c>
      <c r="E15" s="88">
        <v>17</v>
      </c>
    </row>
    <row r="16" spans="1:5" x14ac:dyDescent="0.25">
      <c r="B16" s="7" t="s">
        <v>12</v>
      </c>
      <c r="C16" s="8">
        <v>127</v>
      </c>
      <c r="D16" s="10" t="s">
        <v>13</v>
      </c>
      <c r="E16" s="88">
        <v>10</v>
      </c>
    </row>
    <row r="17" spans="1:6" x14ac:dyDescent="0.25">
      <c r="B17" s="11" t="s">
        <v>14</v>
      </c>
      <c r="C17" s="8">
        <v>2</v>
      </c>
      <c r="D17" s="12" t="s">
        <v>15</v>
      </c>
      <c r="E17" s="88">
        <v>336</v>
      </c>
    </row>
    <row r="19" spans="1:6" x14ac:dyDescent="0.25">
      <c r="B19" s="6" t="s">
        <v>16</v>
      </c>
    </row>
    <row r="20" spans="1:6" x14ac:dyDescent="0.25">
      <c r="B20" s="6" t="s">
        <v>62</v>
      </c>
    </row>
    <row r="21" spans="1:6" x14ac:dyDescent="0.25">
      <c r="A21" s="13"/>
      <c r="B21" s="14"/>
      <c r="E21" s="15"/>
    </row>
    <row r="22" spans="1:6" ht="36.75" customHeight="1" x14ac:dyDescent="0.25">
      <c r="A22" s="16" t="s">
        <v>17</v>
      </c>
      <c r="B22" s="16" t="s">
        <v>18</v>
      </c>
      <c r="C22" s="17" t="s">
        <v>19</v>
      </c>
      <c r="D22" s="18" t="s">
        <v>20</v>
      </c>
      <c r="E22" s="19" t="s">
        <v>21</v>
      </c>
      <c r="F22" s="104">
        <f>126570.41+122564.71+67487.68+40466.31+34554.05+58693.1+33093.53+79778.95+27015.46+66901.44+23053.29+13584.66</f>
        <v>693763.59</v>
      </c>
    </row>
    <row r="23" spans="1:6" x14ac:dyDescent="0.25">
      <c r="A23" s="20">
        <v>1</v>
      </c>
      <c r="B23" s="21">
        <v>2</v>
      </c>
      <c r="C23" s="22"/>
      <c r="D23" s="23"/>
      <c r="E23" s="21">
        <v>3</v>
      </c>
    </row>
    <row r="24" spans="1:6" ht="25.5" x14ac:dyDescent="0.25">
      <c r="A24" s="24" t="s">
        <v>22</v>
      </c>
      <c r="B24" s="25" t="s">
        <v>84</v>
      </c>
      <c r="C24" s="26"/>
      <c r="D24" s="27"/>
      <c r="E24" s="87">
        <f>758383.01+404095.99</f>
        <v>1162479</v>
      </c>
    </row>
    <row r="25" spans="1:6" ht="25.5" x14ac:dyDescent="0.25">
      <c r="A25" s="29" t="s">
        <v>23</v>
      </c>
      <c r="B25" s="25" t="s">
        <v>86</v>
      </c>
      <c r="C25" s="26" t="s">
        <v>2</v>
      </c>
      <c r="D25" s="27" t="s">
        <v>2</v>
      </c>
      <c r="E25" s="86">
        <v>8069580.1999999993</v>
      </c>
    </row>
    <row r="26" spans="1:6" ht="24.75" customHeight="1" x14ac:dyDescent="0.25">
      <c r="A26" s="29" t="s">
        <v>24</v>
      </c>
      <c r="B26" s="25" t="s">
        <v>87</v>
      </c>
      <c r="C26" s="26" t="s">
        <v>2</v>
      </c>
      <c r="D26" s="27" t="s">
        <v>2</v>
      </c>
      <c r="E26" s="86">
        <f>7660445.8+278129.82</f>
        <v>7938575.6200000001</v>
      </c>
      <c r="F26" s="105">
        <f>F22*0.4009</f>
        <v>278129.82323099999</v>
      </c>
    </row>
    <row r="27" spans="1:6" ht="25.5" x14ac:dyDescent="0.25">
      <c r="A27" s="24" t="s">
        <v>25</v>
      </c>
      <c r="B27" s="25" t="s">
        <v>107</v>
      </c>
      <c r="C27" s="26"/>
      <c r="D27" s="27"/>
      <c r="E27" s="87">
        <f>E24+E25-E26</f>
        <v>1293483.5799999991</v>
      </c>
    </row>
    <row r="28" spans="1:6" x14ac:dyDescent="0.25">
      <c r="A28" s="31"/>
      <c r="B28" s="32"/>
      <c r="C28" s="33"/>
      <c r="D28" s="33"/>
      <c r="E28" s="34"/>
    </row>
    <row r="29" spans="1:6" x14ac:dyDescent="0.25">
      <c r="A29" s="31"/>
      <c r="B29" s="35" t="s">
        <v>26</v>
      </c>
      <c r="C29" s="33"/>
      <c r="D29" s="33"/>
      <c r="E29" s="34"/>
    </row>
    <row r="30" spans="1:6" ht="16.5" customHeight="1" x14ac:dyDescent="0.25">
      <c r="A30" s="31"/>
      <c r="B30" s="6" t="s">
        <v>88</v>
      </c>
      <c r="C30" s="33"/>
      <c r="D30" s="33"/>
      <c r="E30" s="34"/>
    </row>
    <row r="31" spans="1:6" ht="15" customHeight="1" x14ac:dyDescent="0.25">
      <c r="A31" s="31"/>
      <c r="B31" s="6"/>
      <c r="C31" s="33"/>
      <c r="D31" s="33"/>
      <c r="E31" s="34"/>
    </row>
    <row r="32" spans="1:6" ht="36.75" customHeight="1" x14ac:dyDescent="0.25">
      <c r="A32" s="16" t="s">
        <v>17</v>
      </c>
      <c r="B32" s="16" t="s">
        <v>18</v>
      </c>
      <c r="C32" s="36">
        <v>6082</v>
      </c>
      <c r="D32" s="37">
        <v>10.238961</v>
      </c>
      <c r="E32" s="19" t="s">
        <v>21</v>
      </c>
    </row>
    <row r="33" spans="1:6" ht="15" customHeight="1" x14ac:dyDescent="0.25">
      <c r="A33" s="20">
        <v>1</v>
      </c>
      <c r="B33" s="21">
        <v>2</v>
      </c>
      <c r="C33" s="26"/>
      <c r="D33" s="27"/>
      <c r="E33" s="21">
        <v>3</v>
      </c>
    </row>
    <row r="34" spans="1:6" ht="17.25" customHeight="1" x14ac:dyDescent="0.25">
      <c r="A34" s="94" t="s">
        <v>27</v>
      </c>
      <c r="B34" s="95"/>
      <c r="C34" s="95"/>
      <c r="D34" s="95"/>
      <c r="E34" s="96"/>
    </row>
    <row r="35" spans="1:6" x14ac:dyDescent="0.25">
      <c r="A35" s="29" t="s">
        <v>22</v>
      </c>
      <c r="B35" s="25" t="s">
        <v>89</v>
      </c>
      <c r="C35" s="36">
        <v>285</v>
      </c>
      <c r="D35" s="38">
        <v>7.5861000000000001</v>
      </c>
      <c r="E35" s="39">
        <f>155989.82+62887.84+116622.36</f>
        <v>335500.02</v>
      </c>
    </row>
    <row r="36" spans="1:6" ht="25.5" x14ac:dyDescent="0.25">
      <c r="A36" s="29" t="s">
        <v>23</v>
      </c>
      <c r="B36" s="25" t="s">
        <v>90</v>
      </c>
      <c r="C36" s="26" t="s">
        <v>2</v>
      </c>
      <c r="D36" s="27" t="s">
        <v>2</v>
      </c>
      <c r="E36" s="39">
        <f>2756229.78+15697.13</f>
        <v>2771926.9099999997</v>
      </c>
    </row>
    <row r="37" spans="1:6" x14ac:dyDescent="0.25">
      <c r="A37" s="24" t="s">
        <v>24</v>
      </c>
      <c r="B37" s="25" t="s">
        <v>91</v>
      </c>
      <c r="C37" s="40"/>
      <c r="D37" s="41"/>
      <c r="E37" s="28">
        <f>1631611.07+29044.17+80268.45</f>
        <v>1740923.69</v>
      </c>
      <c r="F37" s="105">
        <f>F22*0.1157</f>
        <v>80268.447362999999</v>
      </c>
    </row>
    <row r="38" spans="1:6" ht="23.25" customHeight="1" x14ac:dyDescent="0.25">
      <c r="A38" s="29" t="s">
        <v>25</v>
      </c>
      <c r="B38" s="25" t="s">
        <v>92</v>
      </c>
      <c r="C38" s="36">
        <v>2</v>
      </c>
      <c r="D38" s="42">
        <v>44632.62</v>
      </c>
      <c r="E38" s="30">
        <f>E35+E36-E37</f>
        <v>1366503.2399999998</v>
      </c>
    </row>
    <row r="39" spans="1:6" ht="15" hidden="1" customHeight="1" x14ac:dyDescent="0.25">
      <c r="A39" s="94" t="s">
        <v>28</v>
      </c>
      <c r="B39" s="95"/>
      <c r="C39" s="95"/>
      <c r="D39" s="95"/>
      <c r="E39" s="96"/>
    </row>
    <row r="40" spans="1:6" ht="15" customHeight="1" x14ac:dyDescent="0.25">
      <c r="A40" s="43"/>
      <c r="B40" s="97" t="s">
        <v>28</v>
      </c>
      <c r="C40" s="98"/>
      <c r="D40" s="98"/>
      <c r="E40" s="98"/>
    </row>
    <row r="41" spans="1:6" x14ac:dyDescent="0.25">
      <c r="A41" s="29" t="s">
        <v>22</v>
      </c>
      <c r="B41" s="25" t="s">
        <v>95</v>
      </c>
      <c r="C41" s="36"/>
      <c r="D41" s="42"/>
      <c r="E41" s="39">
        <f>182202.09+97067.71</f>
        <v>279269.8</v>
      </c>
    </row>
    <row r="42" spans="1:6" s="44" customFormat="1" x14ac:dyDescent="0.25">
      <c r="A42" s="29" t="s">
        <v>23</v>
      </c>
      <c r="B42" s="25" t="s">
        <v>93</v>
      </c>
      <c r="C42" s="26"/>
      <c r="D42" s="27"/>
      <c r="E42" s="39">
        <v>1397097.12</v>
      </c>
      <c r="F42" s="106"/>
    </row>
    <row r="43" spans="1:6" x14ac:dyDescent="0.25">
      <c r="A43" s="24" t="s">
        <v>24</v>
      </c>
      <c r="B43" s="25" t="s">
        <v>94</v>
      </c>
      <c r="C43" s="40"/>
      <c r="D43" s="41"/>
      <c r="E43" s="28">
        <f>1385824.5+66809.43</f>
        <v>1452633.93</v>
      </c>
      <c r="F43" s="105">
        <f>F22*0.0963</f>
        <v>66809.433716999993</v>
      </c>
    </row>
    <row r="44" spans="1:6" x14ac:dyDescent="0.25">
      <c r="A44" s="29" t="s">
        <v>25</v>
      </c>
      <c r="B44" s="25" t="s">
        <v>96</v>
      </c>
      <c r="C44" s="26"/>
      <c r="D44" s="27"/>
      <c r="E44" s="28">
        <f>E41+E42-E43</f>
        <v>223732.99000000022</v>
      </c>
    </row>
    <row r="45" spans="1:6" x14ac:dyDescent="0.25">
      <c r="A45" s="94" t="s">
        <v>29</v>
      </c>
      <c r="B45" s="95"/>
      <c r="C45" s="95"/>
      <c r="D45" s="95"/>
      <c r="E45" s="96"/>
    </row>
    <row r="46" spans="1:6" x14ac:dyDescent="0.25">
      <c r="A46" s="29" t="s">
        <v>22</v>
      </c>
      <c r="B46" s="25" t="s">
        <v>97</v>
      </c>
      <c r="C46" s="26"/>
      <c r="D46" s="27"/>
      <c r="E46" s="28">
        <f>496847.73+209977.33+3497.6+378493.5</f>
        <v>1088816.1599999999</v>
      </c>
    </row>
    <row r="47" spans="1:6" s="45" customFormat="1" ht="15.75" x14ac:dyDescent="0.25">
      <c r="A47" s="29" t="s">
        <v>23</v>
      </c>
      <c r="B47" s="25" t="s">
        <v>98</v>
      </c>
      <c r="C47" s="26" t="s">
        <v>2</v>
      </c>
      <c r="D47" s="27" t="s">
        <v>2</v>
      </c>
      <c r="E47" s="39">
        <v>6530903.2899999991</v>
      </c>
      <c r="F47" s="107"/>
    </row>
    <row r="48" spans="1:6" s="45" customFormat="1" ht="15.75" x14ac:dyDescent="0.25">
      <c r="A48" s="24" t="s">
        <v>24</v>
      </c>
      <c r="B48" s="25" t="s">
        <v>99</v>
      </c>
      <c r="C48" s="26" t="s">
        <v>2</v>
      </c>
      <c r="D48" s="27" t="s">
        <v>2</v>
      </c>
      <c r="E48" s="39">
        <f>6234729.44+260508.23</f>
        <v>6495237.6700000009</v>
      </c>
      <c r="F48" s="105">
        <f>F22*0.3755</f>
        <v>260508.228045</v>
      </c>
    </row>
    <row r="49" spans="1:6" s="45" customFormat="1" ht="15.75" x14ac:dyDescent="0.25">
      <c r="A49" s="29" t="s">
        <v>25</v>
      </c>
      <c r="B49" s="25" t="s">
        <v>100</v>
      </c>
      <c r="C49" s="46"/>
      <c r="D49" s="47"/>
      <c r="E49" s="48">
        <f>E46+E47-E48</f>
        <v>1124481.7799999984</v>
      </c>
      <c r="F49" s="107"/>
    </row>
    <row r="50" spans="1:6" s="45" customFormat="1" ht="15.75" x14ac:dyDescent="0.25">
      <c r="A50" s="94" t="s">
        <v>30</v>
      </c>
      <c r="B50" s="95"/>
      <c r="C50" s="95"/>
      <c r="D50" s="95"/>
      <c r="E50" s="96"/>
      <c r="F50" s="107"/>
    </row>
    <row r="51" spans="1:6" x14ac:dyDescent="0.25">
      <c r="A51" s="29" t="s">
        <v>22</v>
      </c>
      <c r="B51" s="25" t="s">
        <v>101</v>
      </c>
      <c r="C51" s="49"/>
      <c r="D51" s="49"/>
      <c r="E51" s="28">
        <f>21982.05+11692.48</f>
        <v>33674.53</v>
      </c>
    </row>
    <row r="52" spans="1:6" x14ac:dyDescent="0.25">
      <c r="A52" s="29" t="s">
        <v>23</v>
      </c>
      <c r="B52" s="25" t="s">
        <v>102</v>
      </c>
      <c r="C52" s="49"/>
      <c r="D52" s="49"/>
      <c r="E52" s="50">
        <v>611876.43000000005</v>
      </c>
    </row>
    <row r="53" spans="1:6" x14ac:dyDescent="0.25">
      <c r="A53" s="24" t="s">
        <v>24</v>
      </c>
      <c r="B53" s="25" t="s">
        <v>103</v>
      </c>
      <c r="C53" s="29"/>
      <c r="D53" s="29"/>
      <c r="E53" s="50">
        <f>324818.88+8047.66</f>
        <v>332866.53999999998</v>
      </c>
      <c r="F53" s="105">
        <f>F22*0.0116</f>
        <v>8047.657643999999</v>
      </c>
    </row>
    <row r="54" spans="1:6" x14ac:dyDescent="0.25">
      <c r="A54" s="29" t="s">
        <v>25</v>
      </c>
      <c r="B54" s="25" t="s">
        <v>104</v>
      </c>
      <c r="C54" s="51"/>
      <c r="D54" s="52"/>
      <c r="E54" s="48">
        <f>E51+E52-E53</f>
        <v>312684.4200000001</v>
      </c>
    </row>
    <row r="55" spans="1:6" x14ac:dyDescent="0.25">
      <c r="A55" s="53"/>
      <c r="B55" s="54"/>
      <c r="C55" s="55"/>
      <c r="D55" s="55"/>
      <c r="E55" s="56"/>
    </row>
    <row r="56" spans="1:6" x14ac:dyDescent="0.25">
      <c r="A56" s="53"/>
      <c r="B56" s="99" t="s">
        <v>105</v>
      </c>
      <c r="C56" s="100"/>
      <c r="D56" s="100"/>
      <c r="E56" s="100"/>
    </row>
    <row r="57" spans="1:6" ht="8.25" customHeight="1" x14ac:dyDescent="0.25">
      <c r="B57" s="100"/>
      <c r="C57" s="100"/>
      <c r="D57" s="100"/>
      <c r="E57" s="100"/>
    </row>
    <row r="58" spans="1:6" s="89" customFormat="1" ht="21.75" customHeight="1" x14ac:dyDescent="0.25">
      <c r="A58" s="92" t="s">
        <v>109</v>
      </c>
      <c r="B58" s="93"/>
      <c r="C58" s="90"/>
      <c r="D58" s="90"/>
      <c r="E58" s="91"/>
      <c r="F58" s="108"/>
    </row>
    <row r="59" spans="1:6" ht="4.5" hidden="1" customHeight="1" x14ac:dyDescent="0.25">
      <c r="B59" s="57"/>
      <c r="C59" s="57"/>
      <c r="D59" s="57"/>
      <c r="E59" s="58"/>
    </row>
    <row r="60" spans="1:6" ht="30" x14ac:dyDescent="0.25">
      <c r="A60" s="59" t="s">
        <v>17</v>
      </c>
      <c r="B60" s="16" t="s">
        <v>31</v>
      </c>
      <c r="C60" s="17"/>
      <c r="D60" s="18"/>
      <c r="E60" s="19" t="s">
        <v>21</v>
      </c>
    </row>
    <row r="61" spans="1:6" x14ac:dyDescent="0.25">
      <c r="A61" s="60" t="s">
        <v>22</v>
      </c>
      <c r="B61" s="61" t="s">
        <v>32</v>
      </c>
      <c r="C61" s="62"/>
      <c r="D61" s="63"/>
      <c r="E61" s="64">
        <f>E62+E65</f>
        <v>498830.31</v>
      </c>
    </row>
    <row r="62" spans="1:6" x14ac:dyDescent="0.25">
      <c r="A62" s="65" t="s">
        <v>33</v>
      </c>
      <c r="B62" s="61" t="s">
        <v>34</v>
      </c>
      <c r="C62" s="66"/>
      <c r="D62" s="67"/>
      <c r="E62" s="64">
        <f>E63+E64</f>
        <v>395696.33</v>
      </c>
    </row>
    <row r="63" spans="1:6" x14ac:dyDescent="0.25">
      <c r="A63" s="68" t="s">
        <v>35</v>
      </c>
      <c r="B63" s="79" t="s">
        <v>36</v>
      </c>
      <c r="C63" s="66"/>
      <c r="D63" s="67"/>
      <c r="E63" s="28">
        <v>286869.63</v>
      </c>
    </row>
    <row r="64" spans="1:6" x14ac:dyDescent="0.25">
      <c r="A64" s="69" t="s">
        <v>37</v>
      </c>
      <c r="B64" s="79" t="s">
        <v>38</v>
      </c>
      <c r="C64" s="66"/>
      <c r="D64" s="67"/>
      <c r="E64" s="28">
        <f>58826.7+50000</f>
        <v>108826.7</v>
      </c>
    </row>
    <row r="65" spans="1:5" x14ac:dyDescent="0.25">
      <c r="A65" s="70" t="s">
        <v>39</v>
      </c>
      <c r="B65" s="80" t="s">
        <v>41</v>
      </c>
      <c r="C65" s="66"/>
      <c r="D65" s="66"/>
      <c r="E65" s="64">
        <f>E66+E67</f>
        <v>103133.98</v>
      </c>
    </row>
    <row r="66" spans="1:5" x14ac:dyDescent="0.25">
      <c r="A66" s="68" t="s">
        <v>40</v>
      </c>
      <c r="B66" s="79" t="s">
        <v>42</v>
      </c>
      <c r="C66" s="66"/>
      <c r="D66" s="66"/>
      <c r="E66" s="28">
        <f>34992.75+68141.23</f>
        <v>103133.98</v>
      </c>
    </row>
    <row r="67" spans="1:5" hidden="1" x14ac:dyDescent="0.25">
      <c r="A67" s="68" t="s">
        <v>74</v>
      </c>
      <c r="B67" s="79" t="s">
        <v>43</v>
      </c>
      <c r="C67" s="66"/>
      <c r="D67" s="66"/>
      <c r="E67" s="28">
        <v>0</v>
      </c>
    </row>
    <row r="68" spans="1:5" x14ac:dyDescent="0.25">
      <c r="A68" s="70" t="s">
        <v>23</v>
      </c>
      <c r="B68" s="80" t="s">
        <v>67</v>
      </c>
      <c r="C68" s="66"/>
      <c r="D68" s="66"/>
      <c r="E68" s="64">
        <f>E69+E70+E71+E72+E73+E74</f>
        <v>829303.04</v>
      </c>
    </row>
    <row r="69" spans="1:5" x14ac:dyDescent="0.25">
      <c r="A69" s="68" t="s">
        <v>79</v>
      </c>
      <c r="B69" s="79" t="s">
        <v>63</v>
      </c>
      <c r="C69" s="66"/>
      <c r="D69" s="66"/>
      <c r="E69" s="28">
        <v>162000</v>
      </c>
    </row>
    <row r="70" spans="1:5" hidden="1" x14ac:dyDescent="0.25">
      <c r="A70" s="68" t="s">
        <v>80</v>
      </c>
      <c r="B70" s="79" t="s">
        <v>44</v>
      </c>
      <c r="C70" s="66"/>
      <c r="D70" s="66"/>
      <c r="E70" s="28">
        <v>0</v>
      </c>
    </row>
    <row r="71" spans="1:5" x14ac:dyDescent="0.25">
      <c r="A71" s="68" t="s">
        <v>75</v>
      </c>
      <c r="B71" s="79" t="s">
        <v>64</v>
      </c>
      <c r="C71" s="66"/>
      <c r="D71" s="66"/>
      <c r="E71" s="28">
        <f>573314.03-35000</f>
        <v>538314.03</v>
      </c>
    </row>
    <row r="72" spans="1:5" x14ac:dyDescent="0.25">
      <c r="A72" s="69" t="s">
        <v>76</v>
      </c>
      <c r="B72" s="79" t="s">
        <v>45</v>
      </c>
      <c r="C72" s="66"/>
      <c r="D72" s="66"/>
      <c r="E72" s="28">
        <v>2685.49</v>
      </c>
    </row>
    <row r="73" spans="1:5" x14ac:dyDescent="0.25">
      <c r="A73" s="69" t="s">
        <v>77</v>
      </c>
      <c r="B73" s="79" t="s">
        <v>65</v>
      </c>
      <c r="C73" s="66"/>
      <c r="D73" s="66"/>
      <c r="E73" s="28">
        <v>35000</v>
      </c>
    </row>
    <row r="74" spans="1:5" x14ac:dyDescent="0.25">
      <c r="A74" s="69" t="s">
        <v>78</v>
      </c>
      <c r="B74" s="79" t="s">
        <v>66</v>
      </c>
      <c r="C74" s="66"/>
      <c r="D74" s="66"/>
      <c r="E74" s="28">
        <f>91303.52</f>
        <v>91303.52</v>
      </c>
    </row>
    <row r="75" spans="1:5" x14ac:dyDescent="0.25">
      <c r="A75" s="60" t="s">
        <v>24</v>
      </c>
      <c r="B75" s="80" t="s">
        <v>46</v>
      </c>
      <c r="C75" s="66"/>
      <c r="D75" s="66"/>
      <c r="E75" s="64">
        <f>E76+E78</f>
        <v>452221.49</v>
      </c>
    </row>
    <row r="76" spans="1:5" x14ac:dyDescent="0.25">
      <c r="A76" s="71" t="s">
        <v>47</v>
      </c>
      <c r="B76" s="72" t="s">
        <v>48</v>
      </c>
      <c r="C76" s="66"/>
      <c r="D76" s="66"/>
      <c r="E76" s="64">
        <f>E77</f>
        <v>42812.53</v>
      </c>
    </row>
    <row r="77" spans="1:5" x14ac:dyDescent="0.25">
      <c r="A77" s="69" t="s">
        <v>50</v>
      </c>
      <c r="B77" s="79" t="s">
        <v>49</v>
      </c>
      <c r="C77" s="66"/>
      <c r="D77" s="66"/>
      <c r="E77" s="28">
        <v>42812.53</v>
      </c>
    </row>
    <row r="78" spans="1:5" x14ac:dyDescent="0.25">
      <c r="A78" s="69" t="s">
        <v>69</v>
      </c>
      <c r="B78" s="80" t="s">
        <v>81</v>
      </c>
      <c r="C78" s="66"/>
      <c r="D78" s="66"/>
      <c r="E78" s="64">
        <f>E79</f>
        <v>409408.96</v>
      </c>
    </row>
    <row r="79" spans="1:5" x14ac:dyDescent="0.25">
      <c r="A79" s="69" t="s">
        <v>70</v>
      </c>
      <c r="B79" s="79" t="s">
        <v>71</v>
      </c>
      <c r="C79" s="66"/>
      <c r="D79" s="66"/>
      <c r="E79" s="28">
        <v>409408.96</v>
      </c>
    </row>
    <row r="80" spans="1:5" x14ac:dyDescent="0.25">
      <c r="A80" s="71" t="s">
        <v>50</v>
      </c>
      <c r="B80" s="80" t="s">
        <v>51</v>
      </c>
      <c r="C80" s="66"/>
      <c r="D80" s="66"/>
      <c r="E80" s="64">
        <f>E81+E82</f>
        <v>6341480.7600000007</v>
      </c>
    </row>
    <row r="81" spans="1:5" x14ac:dyDescent="0.25">
      <c r="A81" s="68" t="s">
        <v>52</v>
      </c>
      <c r="B81" s="79" t="s">
        <v>53</v>
      </c>
      <c r="C81" s="66"/>
      <c r="D81" s="66"/>
      <c r="E81" s="28">
        <f>4437988.48+962031.62+26593.15+122343</f>
        <v>5548956.2500000009</v>
      </c>
    </row>
    <row r="82" spans="1:5" ht="38.25" x14ac:dyDescent="0.25">
      <c r="A82" s="68" t="s">
        <v>54</v>
      </c>
      <c r="B82" s="79" t="s">
        <v>68</v>
      </c>
      <c r="C82" s="66"/>
      <c r="D82" s="66"/>
      <c r="E82" s="28">
        <f>361305+10765.55+64285.5+29625+8385+11017.23+90605.26+90998+125537.97</f>
        <v>792524.50999999989</v>
      </c>
    </row>
    <row r="83" spans="1:5" hidden="1" x14ac:dyDescent="0.25">
      <c r="A83" s="68" t="s">
        <v>69</v>
      </c>
      <c r="B83" s="80" t="s">
        <v>72</v>
      </c>
      <c r="C83" s="66"/>
      <c r="D83" s="66"/>
      <c r="E83" s="64">
        <f>E84</f>
        <v>0</v>
      </c>
    </row>
    <row r="84" spans="1:5" hidden="1" x14ac:dyDescent="0.25">
      <c r="A84" s="68" t="s">
        <v>70</v>
      </c>
      <c r="B84" s="25" t="s">
        <v>73</v>
      </c>
      <c r="C84" s="66"/>
      <c r="D84" s="66"/>
      <c r="E84" s="28">
        <v>0</v>
      </c>
    </row>
    <row r="85" spans="1:5" hidden="1" x14ac:dyDescent="0.25">
      <c r="A85" s="68"/>
      <c r="B85" s="61" t="s">
        <v>55</v>
      </c>
      <c r="C85" s="66"/>
      <c r="D85" s="66"/>
      <c r="E85" s="64">
        <v>0</v>
      </c>
    </row>
    <row r="86" spans="1:5" x14ac:dyDescent="0.25">
      <c r="A86" s="73"/>
      <c r="B86" s="74"/>
      <c r="C86" s="57"/>
      <c r="D86" s="57"/>
      <c r="E86" s="73"/>
    </row>
    <row r="87" spans="1:5" x14ac:dyDescent="0.25">
      <c r="A87" s="76"/>
      <c r="B87" s="74"/>
      <c r="C87" s="77"/>
      <c r="D87" s="77"/>
      <c r="E87" s="34"/>
    </row>
    <row r="88" spans="1:5" x14ac:dyDescent="0.25">
      <c r="A88" s="73"/>
      <c r="B88" s="78"/>
      <c r="C88" s="57"/>
      <c r="D88" s="57"/>
      <c r="E88" s="58"/>
    </row>
    <row r="89" spans="1:5" ht="30" x14ac:dyDescent="0.25">
      <c r="A89" s="59" t="s">
        <v>17</v>
      </c>
      <c r="B89" s="16" t="s">
        <v>57</v>
      </c>
      <c r="C89" s="17"/>
      <c r="D89" s="18"/>
      <c r="E89" s="19" t="s">
        <v>21</v>
      </c>
    </row>
    <row r="90" spans="1:5" x14ac:dyDescent="0.25">
      <c r="A90" s="75" t="s">
        <v>22</v>
      </c>
      <c r="B90" s="25" t="s">
        <v>58</v>
      </c>
      <c r="C90" s="62"/>
      <c r="D90" s="63"/>
      <c r="E90" s="30">
        <f>E25</f>
        <v>8069580.1999999993</v>
      </c>
    </row>
    <row r="91" spans="1:5" x14ac:dyDescent="0.25">
      <c r="A91" s="75" t="s">
        <v>23</v>
      </c>
      <c r="B91" s="25" t="s">
        <v>59</v>
      </c>
      <c r="C91" s="62"/>
      <c r="D91" s="63"/>
      <c r="E91" s="30">
        <v>68730</v>
      </c>
    </row>
    <row r="92" spans="1:5" x14ac:dyDescent="0.25">
      <c r="A92" s="69"/>
      <c r="B92" s="61" t="s">
        <v>56</v>
      </c>
      <c r="C92" s="66"/>
      <c r="D92" s="66"/>
      <c r="E92" s="64">
        <f>E90+E91</f>
        <v>8138310.1999999993</v>
      </c>
    </row>
    <row r="93" spans="1:5" x14ac:dyDescent="0.25">
      <c r="A93" s="76"/>
      <c r="B93" s="74"/>
      <c r="C93" s="77"/>
      <c r="D93" s="77"/>
      <c r="E93" s="34"/>
    </row>
    <row r="94" spans="1:5" s="104" customFormat="1" ht="15.75" x14ac:dyDescent="0.25">
      <c r="A94" s="112" t="s">
        <v>60</v>
      </c>
      <c r="B94" s="112"/>
      <c r="C94" s="112"/>
      <c r="D94" s="112"/>
      <c r="E94" s="113"/>
    </row>
    <row r="95" spans="1:5" s="104" customFormat="1" ht="15.75" x14ac:dyDescent="0.25">
      <c r="A95" s="112" t="s">
        <v>106</v>
      </c>
      <c r="B95" s="112"/>
      <c r="C95" s="112"/>
      <c r="D95" s="112"/>
      <c r="E95" s="113"/>
    </row>
    <row r="96" spans="1:5" s="104" customFormat="1" ht="15.75" x14ac:dyDescent="0.25">
      <c r="A96" s="112"/>
      <c r="B96" s="112" t="s">
        <v>61</v>
      </c>
      <c r="C96" s="112"/>
      <c r="D96" s="112"/>
      <c r="E96" s="113"/>
    </row>
  </sheetData>
  <mergeCells count="12">
    <mergeCell ref="A34:E34"/>
    <mergeCell ref="A1:E1"/>
    <mergeCell ref="A2:E2"/>
    <mergeCell ref="A3:E3"/>
    <mergeCell ref="A4:E4"/>
    <mergeCell ref="A6:E6"/>
    <mergeCell ref="A58:B58"/>
    <mergeCell ref="A39:E39"/>
    <mergeCell ref="B40:E40"/>
    <mergeCell ref="A45:E45"/>
    <mergeCell ref="A50:E50"/>
    <mergeCell ref="B56:E57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B98" sqref="B98"/>
    </sheetView>
  </sheetViews>
  <sheetFormatPr defaultColWidth="8.85546875" defaultRowHeight="15" x14ac:dyDescent="0.25"/>
  <cols>
    <col min="1" max="1" width="8.5703125" style="1" customWidth="1"/>
    <col min="2" max="2" width="85" style="1" customWidth="1"/>
    <col min="3" max="3" width="9.85546875" style="1" hidden="1" customWidth="1"/>
    <col min="4" max="4" width="13.85546875" style="1" hidden="1" customWidth="1"/>
    <col min="5" max="5" width="18.42578125" style="3" customWidth="1"/>
    <col min="6" max="16384" width="8.85546875" style="1"/>
  </cols>
  <sheetData>
    <row r="1" spans="1:5" x14ac:dyDescent="0.25">
      <c r="A1" s="109" t="s">
        <v>0</v>
      </c>
      <c r="B1" s="109"/>
      <c r="C1" s="109"/>
      <c r="D1" s="109"/>
      <c r="E1" s="109"/>
    </row>
    <row r="2" spans="1:5" x14ac:dyDescent="0.25">
      <c r="A2" s="110" t="s">
        <v>82</v>
      </c>
      <c r="B2" s="110"/>
      <c r="C2" s="110"/>
      <c r="D2" s="110"/>
      <c r="E2" s="110"/>
    </row>
    <row r="3" spans="1:5" x14ac:dyDescent="0.25">
      <c r="A3" s="110" t="s">
        <v>1</v>
      </c>
      <c r="B3" s="110"/>
      <c r="C3" s="110"/>
      <c r="D3" s="110"/>
      <c r="E3" s="110"/>
    </row>
    <row r="4" spans="1:5" x14ac:dyDescent="0.25">
      <c r="A4" s="111" t="s">
        <v>108</v>
      </c>
      <c r="B4" s="111"/>
      <c r="C4" s="111"/>
      <c r="D4" s="111"/>
      <c r="E4" s="111"/>
    </row>
    <row r="5" spans="1:5" x14ac:dyDescent="0.25">
      <c r="A5" s="2" t="s">
        <v>2</v>
      </c>
      <c r="B5" s="2"/>
    </row>
    <row r="6" spans="1:5" x14ac:dyDescent="0.25">
      <c r="A6" s="101" t="s">
        <v>3</v>
      </c>
      <c r="B6" s="102"/>
      <c r="C6" s="102"/>
      <c r="D6" s="102"/>
      <c r="E6" s="102"/>
    </row>
    <row r="7" spans="1:5" x14ac:dyDescent="0.25">
      <c r="B7" s="84" t="s">
        <v>4</v>
      </c>
    </row>
    <row r="8" spans="1:5" x14ac:dyDescent="0.25">
      <c r="B8" s="84"/>
    </row>
    <row r="9" spans="1:5" x14ac:dyDescent="0.25">
      <c r="B9" s="85" t="s">
        <v>85</v>
      </c>
    </row>
    <row r="10" spans="1:5" x14ac:dyDescent="0.25">
      <c r="B10" s="5"/>
    </row>
    <row r="11" spans="1:5" x14ac:dyDescent="0.25">
      <c r="B11" s="6" t="s">
        <v>5</v>
      </c>
    </row>
    <row r="12" spans="1:5" x14ac:dyDescent="0.25">
      <c r="B12" s="84"/>
    </row>
    <row r="13" spans="1:5" x14ac:dyDescent="0.25">
      <c r="B13" s="7" t="s">
        <v>6</v>
      </c>
      <c r="C13" s="8">
        <v>33</v>
      </c>
      <c r="D13" s="9" t="s">
        <v>7</v>
      </c>
      <c r="E13" s="88">
        <v>6047.7</v>
      </c>
    </row>
    <row r="14" spans="1:5" x14ac:dyDescent="0.25">
      <c r="B14" s="7" t="s">
        <v>8</v>
      </c>
      <c r="C14" s="8">
        <v>1</v>
      </c>
      <c r="D14" s="10" t="s">
        <v>9</v>
      </c>
      <c r="E14" s="88">
        <v>1</v>
      </c>
    </row>
    <row r="15" spans="1:5" ht="15" customHeight="1" x14ac:dyDescent="0.25">
      <c r="B15" s="7" t="s">
        <v>10</v>
      </c>
      <c r="C15" s="8">
        <v>16</v>
      </c>
      <c r="D15" s="10" t="s">
        <v>11</v>
      </c>
      <c r="E15" s="88">
        <v>17</v>
      </c>
    </row>
    <row r="16" spans="1:5" x14ac:dyDescent="0.25">
      <c r="B16" s="7" t="s">
        <v>12</v>
      </c>
      <c r="C16" s="8">
        <v>127</v>
      </c>
      <c r="D16" s="10" t="s">
        <v>13</v>
      </c>
      <c r="E16" s="88">
        <v>2</v>
      </c>
    </row>
    <row r="17" spans="1:5" x14ac:dyDescent="0.25">
      <c r="B17" s="11" t="s">
        <v>14</v>
      </c>
      <c r="C17" s="8">
        <v>2</v>
      </c>
      <c r="D17" s="12" t="s">
        <v>15</v>
      </c>
      <c r="E17" s="88">
        <v>128</v>
      </c>
    </row>
    <row r="19" spans="1:5" x14ac:dyDescent="0.25">
      <c r="B19" s="6" t="s">
        <v>16</v>
      </c>
    </row>
    <row r="20" spans="1:5" x14ac:dyDescent="0.25">
      <c r="B20" s="6" t="s">
        <v>62</v>
      </c>
    </row>
    <row r="21" spans="1:5" x14ac:dyDescent="0.25">
      <c r="A21" s="13"/>
      <c r="B21" s="14"/>
      <c r="E21" s="15"/>
    </row>
    <row r="22" spans="1:5" ht="36.75" customHeight="1" x14ac:dyDescent="0.25">
      <c r="A22" s="16" t="s">
        <v>17</v>
      </c>
      <c r="B22" s="16" t="s">
        <v>18</v>
      </c>
      <c r="C22" s="17" t="s">
        <v>19</v>
      </c>
      <c r="D22" s="18" t="s">
        <v>20</v>
      </c>
      <c r="E22" s="19" t="s">
        <v>21</v>
      </c>
    </row>
    <row r="23" spans="1:5" x14ac:dyDescent="0.25">
      <c r="A23" s="20">
        <v>1</v>
      </c>
      <c r="B23" s="21">
        <v>2</v>
      </c>
      <c r="C23" s="22"/>
      <c r="D23" s="23"/>
      <c r="E23" s="21">
        <v>3</v>
      </c>
    </row>
    <row r="24" spans="1:5" ht="25.5" x14ac:dyDescent="0.25">
      <c r="A24" s="24" t="s">
        <v>22</v>
      </c>
      <c r="B24" s="25" t="s">
        <v>84</v>
      </c>
      <c r="C24" s="26"/>
      <c r="D24" s="27"/>
      <c r="E24" s="87">
        <f>235671.47+237295.8</f>
        <v>472967.27</v>
      </c>
    </row>
    <row r="25" spans="1:5" ht="25.5" x14ac:dyDescent="0.25">
      <c r="A25" s="29" t="s">
        <v>23</v>
      </c>
      <c r="B25" s="25" t="s">
        <v>86</v>
      </c>
      <c r="C25" s="26" t="s">
        <v>2</v>
      </c>
      <c r="D25" s="27" t="s">
        <v>2</v>
      </c>
      <c r="E25" s="86">
        <v>2490779.64</v>
      </c>
    </row>
    <row r="26" spans="1:5" ht="24.75" customHeight="1" x14ac:dyDescent="0.25">
      <c r="A26" s="29" t="s">
        <v>24</v>
      </c>
      <c r="B26" s="25" t="s">
        <v>87</v>
      </c>
      <c r="C26" s="26" t="s">
        <v>2</v>
      </c>
      <c r="D26" s="27" t="s">
        <v>2</v>
      </c>
      <c r="E26" s="86">
        <f>2327622.28+147749.63</f>
        <v>2475371.9099999997</v>
      </c>
    </row>
    <row r="27" spans="1:5" ht="25.5" x14ac:dyDescent="0.25">
      <c r="A27" s="24" t="s">
        <v>25</v>
      </c>
      <c r="B27" s="25" t="s">
        <v>107</v>
      </c>
      <c r="C27" s="26"/>
      <c r="D27" s="27"/>
      <c r="E27" s="87">
        <f>E24+E25-E26</f>
        <v>488375.00000000047</v>
      </c>
    </row>
    <row r="28" spans="1:5" x14ac:dyDescent="0.25">
      <c r="A28" s="31"/>
      <c r="B28" s="32"/>
      <c r="C28" s="33"/>
      <c r="D28" s="33"/>
      <c r="E28" s="34"/>
    </row>
    <row r="29" spans="1:5" x14ac:dyDescent="0.25">
      <c r="A29" s="31"/>
      <c r="B29" s="35" t="s">
        <v>26</v>
      </c>
      <c r="C29" s="33"/>
      <c r="D29" s="33"/>
      <c r="E29" s="34"/>
    </row>
    <row r="30" spans="1:5" ht="16.5" customHeight="1" x14ac:dyDescent="0.25">
      <c r="A30" s="31"/>
      <c r="B30" s="6" t="s">
        <v>88</v>
      </c>
      <c r="C30" s="33"/>
      <c r="D30" s="33"/>
      <c r="E30" s="34"/>
    </row>
    <row r="31" spans="1:5" ht="15" customHeight="1" x14ac:dyDescent="0.25">
      <c r="A31" s="31"/>
      <c r="B31" s="6"/>
      <c r="C31" s="33"/>
      <c r="D31" s="33"/>
      <c r="E31" s="34"/>
    </row>
    <row r="32" spans="1:5" ht="36.75" customHeight="1" x14ac:dyDescent="0.25">
      <c r="A32" s="16" t="s">
        <v>17</v>
      </c>
      <c r="B32" s="16" t="s">
        <v>18</v>
      </c>
      <c r="C32" s="36">
        <v>6082</v>
      </c>
      <c r="D32" s="37">
        <v>10.238961</v>
      </c>
      <c r="E32" s="19" t="s">
        <v>21</v>
      </c>
    </row>
    <row r="33" spans="1:5" ht="15" customHeight="1" x14ac:dyDescent="0.25">
      <c r="A33" s="20">
        <v>1</v>
      </c>
      <c r="B33" s="21">
        <v>2</v>
      </c>
      <c r="C33" s="26"/>
      <c r="D33" s="27"/>
      <c r="E33" s="21">
        <v>3</v>
      </c>
    </row>
    <row r="34" spans="1:5" ht="17.25" customHeight="1" x14ac:dyDescent="0.25">
      <c r="A34" s="94" t="s">
        <v>27</v>
      </c>
      <c r="B34" s="95"/>
      <c r="C34" s="95"/>
      <c r="D34" s="95"/>
      <c r="E34" s="96"/>
    </row>
    <row r="35" spans="1:5" x14ac:dyDescent="0.25">
      <c r="A35" s="29" t="s">
        <v>22</v>
      </c>
      <c r="B35" s="25" t="s">
        <v>89</v>
      </c>
      <c r="C35" s="36">
        <v>285</v>
      </c>
      <c r="D35" s="38">
        <v>7.5861000000000001</v>
      </c>
      <c r="E35" s="39">
        <f>37893.95+19803.42+115.7+58202.34</f>
        <v>116015.40999999999</v>
      </c>
    </row>
    <row r="36" spans="1:5" ht="25.5" x14ac:dyDescent="0.25">
      <c r="A36" s="29" t="s">
        <v>23</v>
      </c>
      <c r="B36" s="25" t="s">
        <v>90</v>
      </c>
      <c r="C36" s="26" t="s">
        <v>2</v>
      </c>
      <c r="D36" s="27" t="s">
        <v>2</v>
      </c>
      <c r="E36" s="39">
        <v>629258.19000000006</v>
      </c>
    </row>
    <row r="37" spans="1:5" x14ac:dyDescent="0.25">
      <c r="A37" s="24" t="s">
        <v>24</v>
      </c>
      <c r="B37" s="25" t="s">
        <v>91</v>
      </c>
      <c r="C37" s="40"/>
      <c r="D37" s="41"/>
      <c r="E37" s="28">
        <f>620737.39+36239.05</f>
        <v>656976.44000000006</v>
      </c>
    </row>
    <row r="38" spans="1:5" ht="23.25" customHeight="1" x14ac:dyDescent="0.25">
      <c r="A38" s="29" t="s">
        <v>25</v>
      </c>
      <c r="B38" s="25" t="s">
        <v>92</v>
      </c>
      <c r="C38" s="36">
        <v>2</v>
      </c>
      <c r="D38" s="42">
        <v>44632.62</v>
      </c>
      <c r="E38" s="30">
        <f>E35+E36-E37</f>
        <v>88297.160000000033</v>
      </c>
    </row>
    <row r="39" spans="1:5" ht="15" hidden="1" customHeight="1" x14ac:dyDescent="0.25">
      <c r="A39" s="94" t="s">
        <v>28</v>
      </c>
      <c r="B39" s="95"/>
      <c r="C39" s="95"/>
      <c r="D39" s="95"/>
      <c r="E39" s="96"/>
    </row>
    <row r="40" spans="1:5" ht="15" customHeight="1" x14ac:dyDescent="0.25">
      <c r="A40" s="81"/>
      <c r="B40" s="97" t="s">
        <v>28</v>
      </c>
      <c r="C40" s="98"/>
      <c r="D40" s="98"/>
      <c r="E40" s="98"/>
    </row>
    <row r="41" spans="1:5" x14ac:dyDescent="0.25">
      <c r="A41" s="29" t="s">
        <v>22</v>
      </c>
      <c r="B41" s="25" t="s">
        <v>95</v>
      </c>
      <c r="C41" s="36"/>
      <c r="D41" s="42"/>
      <c r="E41" s="39">
        <f>48029.51+48380.7</f>
        <v>96410.209999999992</v>
      </c>
    </row>
    <row r="42" spans="1:5" s="44" customFormat="1" x14ac:dyDescent="0.25">
      <c r="A42" s="29" t="s">
        <v>23</v>
      </c>
      <c r="B42" s="25" t="s">
        <v>93</v>
      </c>
      <c r="C42" s="26"/>
      <c r="D42" s="27"/>
      <c r="E42" s="39">
        <v>535992.5</v>
      </c>
    </row>
    <row r="43" spans="1:5" x14ac:dyDescent="0.25">
      <c r="A43" s="24" t="s">
        <v>24</v>
      </c>
      <c r="B43" s="25" t="s">
        <v>94</v>
      </c>
      <c r="C43" s="40"/>
      <c r="D43" s="41"/>
      <c r="E43" s="28">
        <f>529696.16+30123.71</f>
        <v>559819.87</v>
      </c>
    </row>
    <row r="44" spans="1:5" x14ac:dyDescent="0.25">
      <c r="A44" s="29" t="s">
        <v>25</v>
      </c>
      <c r="B44" s="25" t="s">
        <v>96</v>
      </c>
      <c r="C44" s="26"/>
      <c r="D44" s="27"/>
      <c r="E44" s="28">
        <f>E41+E42-E43</f>
        <v>72582.839999999967</v>
      </c>
    </row>
    <row r="45" spans="1:5" x14ac:dyDescent="0.25">
      <c r="A45" s="94" t="s">
        <v>29</v>
      </c>
      <c r="B45" s="95"/>
      <c r="C45" s="95"/>
      <c r="D45" s="95"/>
      <c r="E45" s="96"/>
    </row>
    <row r="46" spans="1:5" x14ac:dyDescent="0.25">
      <c r="A46" s="29" t="s">
        <v>22</v>
      </c>
      <c r="B46" s="25" t="s">
        <v>97</v>
      </c>
      <c r="C46" s="26"/>
      <c r="D46" s="27"/>
      <c r="E46" s="28">
        <f>175441.19+66122.13+1294.76+244571.09</f>
        <v>487429.17000000004</v>
      </c>
    </row>
    <row r="47" spans="1:5" s="45" customFormat="1" ht="15.75" x14ac:dyDescent="0.25">
      <c r="A47" s="29" t="s">
        <v>23</v>
      </c>
      <c r="B47" s="25" t="s">
        <v>98</v>
      </c>
      <c r="C47" s="26" t="s">
        <v>2</v>
      </c>
      <c r="D47" s="27" t="s">
        <v>2</v>
      </c>
      <c r="E47" s="39">
        <v>2333517.5189999999</v>
      </c>
    </row>
    <row r="48" spans="1:5" s="45" customFormat="1" ht="15.75" x14ac:dyDescent="0.25">
      <c r="A48" s="24" t="s">
        <v>24</v>
      </c>
      <c r="B48" s="25" t="s">
        <v>99</v>
      </c>
      <c r="C48" s="26" t="s">
        <v>2</v>
      </c>
      <c r="D48" s="27" t="s">
        <v>2</v>
      </c>
      <c r="E48" s="39">
        <f>2227034.21+152279.51</f>
        <v>2379313.7199999997</v>
      </c>
    </row>
    <row r="49" spans="1:5" s="45" customFormat="1" ht="15.75" x14ac:dyDescent="0.25">
      <c r="A49" s="29" t="s">
        <v>25</v>
      </c>
      <c r="B49" s="25" t="s">
        <v>100</v>
      </c>
      <c r="C49" s="46"/>
      <c r="D49" s="47"/>
      <c r="E49" s="48">
        <f>E46+E47-E48</f>
        <v>441632.96900000004</v>
      </c>
    </row>
    <row r="50" spans="1:5" s="45" customFormat="1" ht="15.75" x14ac:dyDescent="0.25">
      <c r="A50" s="94" t="s">
        <v>30</v>
      </c>
      <c r="B50" s="95"/>
      <c r="C50" s="95"/>
      <c r="D50" s="95"/>
      <c r="E50" s="96"/>
    </row>
    <row r="51" spans="1:5" x14ac:dyDescent="0.25">
      <c r="A51" s="29" t="s">
        <v>22</v>
      </c>
      <c r="B51" s="25" t="s">
        <v>101</v>
      </c>
      <c r="C51" s="82"/>
      <c r="D51" s="82"/>
      <c r="E51" s="28">
        <f>17688.51+17824.47</f>
        <v>35512.979999999996</v>
      </c>
    </row>
    <row r="52" spans="1:5" x14ac:dyDescent="0.25">
      <c r="A52" s="29" t="s">
        <v>23</v>
      </c>
      <c r="B52" s="25" t="s">
        <v>102</v>
      </c>
      <c r="C52" s="82"/>
      <c r="D52" s="82"/>
      <c r="E52" s="50">
        <v>194758.62</v>
      </c>
    </row>
    <row r="53" spans="1:5" x14ac:dyDescent="0.25">
      <c r="A53" s="24" t="s">
        <v>24</v>
      </c>
      <c r="B53" s="25" t="s">
        <v>103</v>
      </c>
      <c r="C53" s="29"/>
      <c r="D53" s="29"/>
      <c r="E53" s="50">
        <f>183024.99+11098.21</f>
        <v>194123.19999999998</v>
      </c>
    </row>
    <row r="54" spans="1:5" x14ac:dyDescent="0.25">
      <c r="A54" s="29" t="s">
        <v>25</v>
      </c>
      <c r="B54" s="25" t="s">
        <v>104</v>
      </c>
      <c r="C54" s="51"/>
      <c r="D54" s="52"/>
      <c r="E54" s="48">
        <f>E51+E52-E53</f>
        <v>36148.399999999994</v>
      </c>
    </row>
    <row r="55" spans="1:5" x14ac:dyDescent="0.25">
      <c r="A55" s="53"/>
      <c r="B55" s="54"/>
      <c r="C55" s="55"/>
      <c r="D55" s="55"/>
      <c r="E55" s="56"/>
    </row>
    <row r="56" spans="1:5" x14ac:dyDescent="0.25">
      <c r="A56" s="53"/>
      <c r="B56" s="99" t="s">
        <v>105</v>
      </c>
      <c r="C56" s="100"/>
      <c r="D56" s="100"/>
      <c r="E56" s="100"/>
    </row>
    <row r="57" spans="1:5" ht="8.25" customHeight="1" x14ac:dyDescent="0.25">
      <c r="B57" s="100"/>
      <c r="C57" s="100"/>
      <c r="D57" s="100"/>
      <c r="E57" s="100"/>
    </row>
    <row r="58" spans="1:5" ht="15.75" customHeight="1" x14ac:dyDescent="0.25">
      <c r="A58" s="92" t="s">
        <v>110</v>
      </c>
      <c r="B58" s="93"/>
      <c r="C58" s="93"/>
      <c r="D58" s="93"/>
      <c r="E58" s="103"/>
    </row>
    <row r="59" spans="1:5" ht="4.5" hidden="1" customHeight="1" x14ac:dyDescent="0.25">
      <c r="B59" s="83"/>
      <c r="C59" s="83"/>
      <c r="D59" s="83"/>
      <c r="E59" s="58"/>
    </row>
    <row r="60" spans="1:5" ht="30" x14ac:dyDescent="0.25">
      <c r="A60" s="59" t="s">
        <v>17</v>
      </c>
      <c r="B60" s="16" t="s">
        <v>31</v>
      </c>
      <c r="C60" s="17"/>
      <c r="D60" s="18"/>
      <c r="E60" s="19" t="s">
        <v>21</v>
      </c>
    </row>
    <row r="61" spans="1:5" x14ac:dyDescent="0.25">
      <c r="A61" s="60" t="s">
        <v>22</v>
      </c>
      <c r="B61" s="61" t="s">
        <v>32</v>
      </c>
      <c r="C61" s="62"/>
      <c r="D61" s="63"/>
      <c r="E61" s="64">
        <f>E62+E65</f>
        <v>149610.10000000003</v>
      </c>
    </row>
    <row r="62" spans="1:5" x14ac:dyDescent="0.25">
      <c r="A62" s="65" t="s">
        <v>33</v>
      </c>
      <c r="B62" s="61" t="s">
        <v>34</v>
      </c>
      <c r="C62" s="66"/>
      <c r="D62" s="67"/>
      <c r="E62" s="64">
        <f>E63+E64</f>
        <v>115232.11000000002</v>
      </c>
    </row>
    <row r="63" spans="1:5" x14ac:dyDescent="0.25">
      <c r="A63" s="68" t="s">
        <v>35</v>
      </c>
      <c r="B63" s="79" t="s">
        <v>36</v>
      </c>
      <c r="C63" s="66"/>
      <c r="D63" s="67"/>
      <c r="E63" s="28">
        <v>95623.21</v>
      </c>
    </row>
    <row r="64" spans="1:5" x14ac:dyDescent="0.25">
      <c r="A64" s="69" t="s">
        <v>37</v>
      </c>
      <c r="B64" s="79" t="s">
        <v>38</v>
      </c>
      <c r="C64" s="66"/>
      <c r="D64" s="67"/>
      <c r="E64" s="28">
        <v>19608.900000000001</v>
      </c>
    </row>
    <row r="65" spans="1:5" x14ac:dyDescent="0.25">
      <c r="A65" s="70" t="s">
        <v>39</v>
      </c>
      <c r="B65" s="80" t="s">
        <v>41</v>
      </c>
      <c r="C65" s="66"/>
      <c r="D65" s="66"/>
      <c r="E65" s="64">
        <f>E66+E67</f>
        <v>34377.990000000005</v>
      </c>
    </row>
    <row r="66" spans="1:5" x14ac:dyDescent="0.25">
      <c r="A66" s="68" t="s">
        <v>40</v>
      </c>
      <c r="B66" s="79" t="s">
        <v>42</v>
      </c>
      <c r="C66" s="66"/>
      <c r="D66" s="66"/>
      <c r="E66" s="28">
        <f>22713.74+11664.25</f>
        <v>34377.990000000005</v>
      </c>
    </row>
    <row r="67" spans="1:5" hidden="1" x14ac:dyDescent="0.25">
      <c r="A67" s="68" t="s">
        <v>74</v>
      </c>
      <c r="B67" s="79" t="s">
        <v>43</v>
      </c>
      <c r="C67" s="66"/>
      <c r="D67" s="66"/>
      <c r="E67" s="28">
        <v>0</v>
      </c>
    </row>
    <row r="68" spans="1:5" x14ac:dyDescent="0.25">
      <c r="A68" s="70" t="s">
        <v>23</v>
      </c>
      <c r="B68" s="80" t="s">
        <v>67</v>
      </c>
      <c r="C68" s="66"/>
      <c r="D68" s="66"/>
      <c r="E68" s="64">
        <f>E69+E70+E71+E72+E73+E74</f>
        <v>276434.34999999998</v>
      </c>
    </row>
    <row r="69" spans="1:5" x14ac:dyDescent="0.25">
      <c r="A69" s="68" t="s">
        <v>79</v>
      </c>
      <c r="B69" s="79" t="s">
        <v>63</v>
      </c>
      <c r="C69" s="66"/>
      <c r="D69" s="66"/>
      <c r="E69" s="28">
        <v>54000</v>
      </c>
    </row>
    <row r="70" spans="1:5" hidden="1" x14ac:dyDescent="0.25">
      <c r="A70" s="68" t="s">
        <v>80</v>
      </c>
      <c r="B70" s="79" t="s">
        <v>44</v>
      </c>
      <c r="C70" s="66"/>
      <c r="D70" s="66"/>
      <c r="E70" s="28">
        <v>0</v>
      </c>
    </row>
    <row r="71" spans="1:5" x14ac:dyDescent="0.25">
      <c r="A71" s="68" t="s">
        <v>75</v>
      </c>
      <c r="B71" s="79" t="s">
        <v>64</v>
      </c>
      <c r="C71" s="66"/>
      <c r="D71" s="66"/>
      <c r="E71" s="28">
        <f>191104.68-7000</f>
        <v>184104.68</v>
      </c>
    </row>
    <row r="72" spans="1:5" x14ac:dyDescent="0.25">
      <c r="A72" s="69" t="s">
        <v>76</v>
      </c>
      <c r="B72" s="79" t="s">
        <v>45</v>
      </c>
      <c r="C72" s="66"/>
      <c r="D72" s="66"/>
      <c r="E72" s="28">
        <v>895.16</v>
      </c>
    </row>
    <row r="73" spans="1:5" x14ac:dyDescent="0.25">
      <c r="A73" s="69" t="s">
        <v>77</v>
      </c>
      <c r="B73" s="79" t="s">
        <v>65</v>
      </c>
      <c r="C73" s="66"/>
      <c r="D73" s="66"/>
      <c r="E73" s="28">
        <v>7000</v>
      </c>
    </row>
    <row r="74" spans="1:5" x14ac:dyDescent="0.25">
      <c r="A74" s="69" t="s">
        <v>78</v>
      </c>
      <c r="B74" s="79" t="s">
        <v>66</v>
      </c>
      <c r="C74" s="66"/>
      <c r="D74" s="66"/>
      <c r="E74" s="28">
        <v>30434.51</v>
      </c>
    </row>
    <row r="75" spans="1:5" x14ac:dyDescent="0.25">
      <c r="A75" s="60" t="s">
        <v>24</v>
      </c>
      <c r="B75" s="80" t="s">
        <v>46</v>
      </c>
      <c r="C75" s="66"/>
      <c r="D75" s="66"/>
      <c r="E75" s="64">
        <f>E76+E78</f>
        <v>150740.5</v>
      </c>
    </row>
    <row r="76" spans="1:5" x14ac:dyDescent="0.25">
      <c r="A76" s="71" t="s">
        <v>47</v>
      </c>
      <c r="B76" s="72" t="s">
        <v>48</v>
      </c>
      <c r="C76" s="66"/>
      <c r="D76" s="66"/>
      <c r="E76" s="64">
        <f>E77</f>
        <v>14270.84</v>
      </c>
    </row>
    <row r="77" spans="1:5" x14ac:dyDescent="0.25">
      <c r="A77" s="69" t="s">
        <v>50</v>
      </c>
      <c r="B77" s="79" t="s">
        <v>49</v>
      </c>
      <c r="C77" s="66"/>
      <c r="D77" s="66"/>
      <c r="E77" s="28">
        <v>14270.84</v>
      </c>
    </row>
    <row r="78" spans="1:5" x14ac:dyDescent="0.25">
      <c r="A78" s="69" t="s">
        <v>69</v>
      </c>
      <c r="B78" s="80" t="s">
        <v>81</v>
      </c>
      <c r="C78" s="66"/>
      <c r="D78" s="66"/>
      <c r="E78" s="64">
        <f>E79</f>
        <v>136469.66</v>
      </c>
    </row>
    <row r="79" spans="1:5" x14ac:dyDescent="0.25">
      <c r="A79" s="69" t="s">
        <v>70</v>
      </c>
      <c r="B79" s="79" t="s">
        <v>71</v>
      </c>
      <c r="C79" s="66"/>
      <c r="D79" s="66"/>
      <c r="E79" s="28">
        <v>136469.66</v>
      </c>
    </row>
    <row r="80" spans="1:5" x14ac:dyDescent="0.25">
      <c r="A80" s="71" t="s">
        <v>50</v>
      </c>
      <c r="B80" s="80" t="s">
        <v>51</v>
      </c>
      <c r="C80" s="66"/>
      <c r="D80" s="66"/>
      <c r="E80" s="64">
        <f>E81+E82</f>
        <v>2012056.42</v>
      </c>
    </row>
    <row r="81" spans="1:5" x14ac:dyDescent="0.25">
      <c r="A81" s="68" t="s">
        <v>52</v>
      </c>
      <c r="B81" s="79" t="s">
        <v>53</v>
      </c>
      <c r="C81" s="66"/>
      <c r="D81" s="66"/>
      <c r="E81" s="28">
        <f>1479329.5+8864.38+320677.21+40781</f>
        <v>1849652.0899999999</v>
      </c>
    </row>
    <row r="82" spans="1:5" ht="38.25" x14ac:dyDescent="0.25">
      <c r="A82" s="68" t="s">
        <v>54</v>
      </c>
      <c r="B82" s="79" t="s">
        <v>68</v>
      </c>
      <c r="C82" s="66"/>
      <c r="D82" s="66"/>
      <c r="E82" s="28">
        <f>120435+21428.5+3672.41+16868.42</f>
        <v>162404.33000000002</v>
      </c>
    </row>
    <row r="83" spans="1:5" hidden="1" x14ac:dyDescent="0.25">
      <c r="A83" s="68" t="s">
        <v>69</v>
      </c>
      <c r="B83" s="80" t="s">
        <v>72</v>
      </c>
      <c r="C83" s="66"/>
      <c r="D83" s="66"/>
      <c r="E83" s="64">
        <f>E84</f>
        <v>0</v>
      </c>
    </row>
    <row r="84" spans="1:5" hidden="1" x14ac:dyDescent="0.25">
      <c r="A84" s="68" t="s">
        <v>70</v>
      </c>
      <c r="B84" s="25" t="s">
        <v>73</v>
      </c>
      <c r="C84" s="66"/>
      <c r="D84" s="66"/>
      <c r="E84" s="28">
        <v>0</v>
      </c>
    </row>
    <row r="85" spans="1:5" hidden="1" x14ac:dyDescent="0.25">
      <c r="A85" s="68"/>
      <c r="B85" s="61" t="s">
        <v>55</v>
      </c>
      <c r="C85" s="66"/>
      <c r="D85" s="66"/>
      <c r="E85" s="64">
        <v>0</v>
      </c>
    </row>
    <row r="86" spans="1:5" x14ac:dyDescent="0.25">
      <c r="A86" s="73"/>
      <c r="B86" s="74"/>
      <c r="C86" s="83"/>
      <c r="D86" s="83"/>
      <c r="E86" s="73"/>
    </row>
    <row r="87" spans="1:5" x14ac:dyDescent="0.25">
      <c r="A87" s="76"/>
      <c r="B87" s="74"/>
      <c r="C87" s="77"/>
      <c r="D87" s="77"/>
      <c r="E87" s="34"/>
    </row>
    <row r="88" spans="1:5" x14ac:dyDescent="0.25">
      <c r="A88" s="73"/>
      <c r="B88" s="78"/>
      <c r="C88" s="83"/>
      <c r="D88" s="83"/>
      <c r="E88" s="58"/>
    </row>
    <row r="89" spans="1:5" ht="30" x14ac:dyDescent="0.25">
      <c r="A89" s="59" t="s">
        <v>17</v>
      </c>
      <c r="B89" s="16" t="s">
        <v>57</v>
      </c>
      <c r="C89" s="17"/>
      <c r="D89" s="18"/>
      <c r="E89" s="19" t="s">
        <v>21</v>
      </c>
    </row>
    <row r="90" spans="1:5" x14ac:dyDescent="0.25">
      <c r="A90" s="75" t="s">
        <v>22</v>
      </c>
      <c r="B90" s="25" t="s">
        <v>58</v>
      </c>
      <c r="C90" s="62"/>
      <c r="D90" s="63"/>
      <c r="E90" s="30">
        <f>E25</f>
        <v>2490779.64</v>
      </c>
    </row>
    <row r="91" spans="1:5" x14ac:dyDescent="0.25">
      <c r="A91" s="75" t="s">
        <v>23</v>
      </c>
      <c r="B91" s="25" t="s">
        <v>59</v>
      </c>
      <c r="C91" s="62"/>
      <c r="D91" s="63"/>
      <c r="E91" s="30">
        <v>17241</v>
      </c>
    </row>
    <row r="92" spans="1:5" x14ac:dyDescent="0.25">
      <c r="A92" s="69"/>
      <c r="B92" s="61" t="s">
        <v>56</v>
      </c>
      <c r="C92" s="66"/>
      <c r="D92" s="66"/>
      <c r="E92" s="64">
        <f>E90+E91</f>
        <v>2508020.64</v>
      </c>
    </row>
    <row r="93" spans="1:5" x14ac:dyDescent="0.25">
      <c r="A93" s="76"/>
      <c r="B93" s="74"/>
      <c r="C93" s="77"/>
      <c r="D93" s="77"/>
      <c r="E93" s="34"/>
    </row>
    <row r="94" spans="1:5" s="104" customFormat="1" ht="15.75" x14ac:dyDescent="0.25">
      <c r="A94" s="112" t="s">
        <v>60</v>
      </c>
      <c r="B94" s="112"/>
      <c r="C94" s="112"/>
      <c r="D94" s="112"/>
      <c r="E94" s="113"/>
    </row>
    <row r="95" spans="1:5" s="104" customFormat="1" ht="15.75" x14ac:dyDescent="0.25">
      <c r="A95" s="112" t="s">
        <v>106</v>
      </c>
      <c r="B95" s="112"/>
      <c r="C95" s="112"/>
      <c r="D95" s="112"/>
      <c r="E95" s="113"/>
    </row>
    <row r="96" spans="1:5" s="104" customFormat="1" ht="15.75" x14ac:dyDescent="0.25">
      <c r="A96" s="112"/>
      <c r="B96" s="112" t="s">
        <v>61</v>
      </c>
      <c r="C96" s="112"/>
      <c r="D96" s="112"/>
      <c r="E96" s="113"/>
    </row>
  </sheetData>
  <mergeCells count="12">
    <mergeCell ref="A34:E34"/>
    <mergeCell ref="A1:E1"/>
    <mergeCell ref="A2:E2"/>
    <mergeCell ref="A3:E3"/>
    <mergeCell ref="A4:E4"/>
    <mergeCell ref="A6:E6"/>
    <mergeCell ref="A58:E58"/>
    <mergeCell ref="A39:E39"/>
    <mergeCell ref="B40:E40"/>
    <mergeCell ref="A45:E45"/>
    <mergeCell ref="A50:E50"/>
    <mergeCell ref="B56:E57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Урицкого 14</vt:lpstr>
      <vt:lpstr>Коммунистическая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2021-04-22T14:25:30Z</dcterms:modified>
</cp:coreProperties>
</file>